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2515" windowHeight="133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<sst xmlns="http://schemas.openxmlformats.org/spreadsheetml/2006/main" count="67" uniqueCount="57">
  <si>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Einwohnerzahl</t>
  </si>
  <si>
    <t>Versicherungswert</t>
  </si>
  <si>
    <t>Elementargefahren</t>
  </si>
  <si>
    <t>Technologische Risiken</t>
  </si>
  <si>
    <t>Spezielle Objekte</t>
  </si>
  <si>
    <t>Topografie</t>
  </si>
  <si>
    <t>Verkehrswege</t>
  </si>
  <si>
    <t>sehr klein</t>
  </si>
  <si>
    <t>klein</t>
  </si>
  <si>
    <t>mittel</t>
  </si>
  <si>
    <t>gross</t>
  </si>
  <si>
    <t>sehr gross</t>
  </si>
  <si>
    <t>1 - 20</t>
  </si>
  <si>
    <t>21 - 30</t>
  </si>
  <si>
    <t>31 - 40</t>
  </si>
  <si>
    <t>41 - 50</t>
  </si>
  <si>
    <t>sehr ideal</t>
  </si>
  <si>
    <t>ideal</t>
  </si>
  <si>
    <t>schlecht</t>
  </si>
  <si>
    <t>sehr schlecht</t>
  </si>
  <si>
    <t>sehr gut</t>
  </si>
  <si>
    <t>Ja</t>
  </si>
  <si>
    <t>Total Belastungspunkte</t>
  </si>
  <si>
    <t>Belastungs-punkte</t>
  </si>
  <si>
    <t>Kriterien (zutreffende Kriterien mit "x" markieren)</t>
  </si>
  <si>
    <t>davon Unteroffiziere</t>
  </si>
  <si>
    <t>davon Offiziere</t>
  </si>
  <si>
    <t>Anzahl AdF (Mittelwert)</t>
  </si>
  <si>
    <t>Anzahl Züge</t>
  </si>
  <si>
    <t>Soll Bestand</t>
  </si>
  <si>
    <t>Kategorie</t>
  </si>
  <si>
    <t>1 oder 2</t>
  </si>
  <si>
    <t>2 oder 3</t>
  </si>
  <si>
    <t>Kantonale Besonderheiten*</t>
  </si>
  <si>
    <t>Heuwehr-Stützpunkt</t>
  </si>
  <si>
    <t xml:space="preserve">Chemiewehr-Stützpunkt </t>
  </si>
  <si>
    <t>Strassenrettungs-Stützpunkt</t>
  </si>
  <si>
    <t>*Aufzählung "Kantonale Besonderheiten"</t>
  </si>
  <si>
    <t>Zutreffende Besonderheiten mit einem "x" markieren</t>
  </si>
  <si>
    <t>(siehe unten)</t>
  </si>
  <si>
    <t>(z.B. grosse Gebäudekomplexe)</t>
  </si>
  <si>
    <t>(z.B.Betriebe nach Störfallverordnung)</t>
  </si>
  <si>
    <t>Andere (z.B. HRB)</t>
  </si>
  <si>
    <t>keine Kategorie</t>
  </si>
  <si>
    <t>(Naturgefahrenkarte)</t>
  </si>
  <si>
    <t>unter 1'000</t>
  </si>
  <si>
    <t>unter 3'000</t>
  </si>
  <si>
    <t>unter 6'000</t>
  </si>
  <si>
    <t>unter 10'000</t>
  </si>
  <si>
    <t>über 10'000</t>
  </si>
  <si>
    <t>unter 200 Mio.</t>
  </si>
  <si>
    <t>unter 750 Mio.</t>
  </si>
  <si>
    <t>unter 1'6 Mia.</t>
  </si>
  <si>
    <t>unter 3 Mia.</t>
  </si>
  <si>
    <t>über 3 Mia.</t>
  </si>
  <si>
    <t>über 50</t>
  </si>
  <si>
    <t>9.02 Berechnung für Belastungspunkte / Soll-Bestand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</si>
</sst>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ck"/>
      <bottom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/>
      <protection hidden="1"/>
    </xf>
    <xf numFmtId="0" fontId="38" fillId="0" borderId="10" xfId="0" applyFont="1" applyFill="1" applyBorder="1" applyAlignment="1" applyProtection="1">
      <alignment vertical="top"/>
      <protection hidden="1"/>
    </xf>
    <xf numFmtId="0" fontId="38" fillId="0" borderId="10" xfId="0" applyFont="1" applyFill="1" applyBorder="1" applyAlignment="1">
      <alignment vertical="top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>
      <alignment textRotation="90"/>
    </xf>
    <xf numFmtId="170" fontId="0" fillId="0" borderId="15" xfId="0" applyNumberFormat="1" applyFill="1" applyBorder="1" applyAlignment="1" applyProtection="1">
      <alignment/>
      <protection hidden="1"/>
    </xf>
    <xf numFmtId="170" fontId="39" fillId="0" borderId="15" xfId="0" applyNumberFormat="1" applyFont="1" applyFill="1" applyBorder="1" applyAlignment="1" applyProtection="1">
      <alignment/>
      <protection hidden="1"/>
    </xf>
    <xf numFmtId="170" fontId="0" fillId="9" borderId="16" xfId="22" applyNumberFormat="1" applyBorder="1" applyAlignment="1" applyProtection="1">
      <alignment/>
      <protection hidden="1"/>
    </xf>
    <xf numFmtId="0" fontId="0" fillId="9" borderId="17" xfId="22" applyBorder="1" applyAlignment="1" applyProtection="1">
      <alignment/>
      <protection hidden="1"/>
    </xf>
    <xf numFmtId="0" fontId="0" fillId="9" borderId="18" xfId="22" applyBorder="1" applyAlignment="1" applyProtection="1">
      <alignment/>
      <protection hidden="1"/>
    </xf>
    <xf numFmtId="0" fontId="0" fillId="9" borderId="19" xfId="22" applyBorder="1" applyAlignment="1" applyProtection="1">
      <alignment/>
      <protection hidden="1"/>
    </xf>
    <xf numFmtId="0" fontId="0" fillId="9" borderId="20" xfId="22" applyBorder="1" applyAlignment="1" applyProtection="1">
      <alignment/>
      <protection hidden="1"/>
    </xf>
    <xf numFmtId="0" fontId="22" fillId="21" borderId="21" xfId="34" applyBorder="1" applyAlignment="1" applyProtection="1">
      <alignment/>
      <protection hidden="1"/>
    </xf>
    <xf numFmtId="0" fontId="22" fillId="21" borderId="22" xfId="34" applyBorder="1" applyAlignment="1" applyProtection="1">
      <alignment/>
      <protection hidden="1"/>
    </xf>
    <xf numFmtId="0" fontId="22" fillId="21" borderId="23" xfId="34" applyBorder="1" applyAlignment="1" applyProtection="1">
      <alignment/>
      <protection hidden="1"/>
    </xf>
    <xf numFmtId="0" fontId="0" fillId="3" borderId="14" xfId="16" applyBorder="1" applyAlignment="1" applyProtection="1">
      <alignment/>
      <protection hidden="1"/>
    </xf>
    <xf numFmtId="0" fontId="0" fillId="3" borderId="24" xfId="16" applyBorder="1" applyAlignment="1" applyProtection="1">
      <alignment/>
      <protection hidden="1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9" borderId="20" xfId="22" applyFont="1" applyBorder="1" applyAlignment="1" applyProtection="1">
      <alignment/>
      <protection hidden="1"/>
    </xf>
    <xf numFmtId="0" fontId="0" fillId="9" borderId="27" xfId="22" applyBorder="1" applyAlignment="1" applyProtection="1">
      <alignment/>
      <protection hidden="1"/>
    </xf>
    <xf numFmtId="0" fontId="0" fillId="9" borderId="25" xfId="22" applyBorder="1" applyAlignment="1" applyProtection="1">
      <alignment horizontal="left"/>
      <protection hidden="1"/>
    </xf>
    <xf numFmtId="0" fontId="0" fillId="9" borderId="25" xfId="22" applyBorder="1" applyAlignment="1" applyProtection="1">
      <alignment horizontal="center"/>
      <protection hidden="1"/>
    </xf>
    <xf numFmtId="0" fontId="0" fillId="9" borderId="25" xfId="22" applyBorder="1" applyAlignment="1" applyProtection="1">
      <alignment/>
      <protection hidden="1"/>
    </xf>
    <xf numFmtId="0" fontId="26" fillId="0" borderId="25" xfId="0" applyFont="1" applyFill="1" applyBorder="1" applyAlignment="1" applyProtection="1">
      <alignment/>
      <protection hidden="1"/>
    </xf>
    <xf numFmtId="0" fontId="26" fillId="0" borderId="25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/>
      <protection hidden="1"/>
    </xf>
    <xf numFmtId="0" fontId="26" fillId="0" borderId="25" xfId="0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0" fontId="0" fillId="9" borderId="19" xfId="22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40" fillId="0" borderId="15" xfId="0" applyFont="1" applyFill="1" applyBorder="1" applyAlignment="1" applyProtection="1">
      <alignment horizontal="left"/>
      <protection hidden="1"/>
    </xf>
    <xf numFmtId="0" fontId="40" fillId="0" borderId="31" xfId="0" applyFont="1" applyFill="1" applyBorder="1" applyAlignment="1" applyProtection="1">
      <alignment horizontal="left"/>
      <protection hidden="1"/>
    </xf>
    <xf numFmtId="0" fontId="40" fillId="0" borderId="10" xfId="0" applyFont="1" applyFill="1" applyBorder="1" applyAlignment="1" applyProtection="1">
      <alignment horizontal="left"/>
      <protection hidden="1"/>
    </xf>
    <xf numFmtId="0" fontId="0" fillId="0" borderId="32" xfId="0" applyFont="1" applyFill="1" applyBorder="1" applyAlignment="1" applyProtection="1">
      <alignment horizontal="left"/>
      <protection hidden="1"/>
    </xf>
    <xf numFmtId="0" fontId="0" fillId="0" borderId="33" xfId="0" applyFont="1" applyFill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41" fillId="0" borderId="38" xfId="0" applyFont="1" applyFill="1" applyBorder="1" applyAlignment="1" applyProtection="1">
      <alignment horizontal="left" vertical="center"/>
      <protection hidden="1"/>
    </xf>
    <xf numFmtId="0" fontId="41" fillId="0" borderId="39" xfId="0" applyFont="1" applyFill="1" applyBorder="1" applyAlignment="1" applyProtection="1">
      <alignment horizontal="left" vertical="center"/>
      <protection hidden="1"/>
    </xf>
    <xf numFmtId="0" fontId="41" fillId="0" borderId="40" xfId="0" applyFont="1" applyFill="1" applyBorder="1" applyAlignment="1" applyProtection="1">
      <alignment horizontal="left" vertical="center"/>
      <protection hidden="1"/>
    </xf>
    <xf numFmtId="0" fontId="41" fillId="0" borderId="41" xfId="0" applyFont="1" applyFill="1" applyBorder="1" applyAlignment="1" applyProtection="1">
      <alignment horizontal="left" vertical="center"/>
      <protection hidden="1"/>
    </xf>
    <xf numFmtId="0" fontId="41" fillId="0" borderId="42" xfId="0" applyFont="1" applyFill="1" applyBorder="1" applyAlignment="1" applyProtection="1">
      <alignment horizontal="left" vertical="center"/>
      <protection hidden="1"/>
    </xf>
    <xf numFmtId="0" fontId="41" fillId="0" borderId="43" xfId="0" applyFont="1" applyFill="1" applyBorder="1" applyAlignment="1" applyProtection="1">
      <alignment horizontal="left" vertical="center"/>
      <protection hidden="1"/>
    </xf>
    <xf numFmtId="0" fontId="0" fillId="9" borderId="44" xfId="22" applyBorder="1" applyAlignment="1">
      <alignment horizontal="left"/>
    </xf>
    <xf numFmtId="0" fontId="0" fillId="9" borderId="45" xfId="22" applyBorder="1" applyAlignment="1">
      <alignment horizontal="left"/>
    </xf>
    <xf numFmtId="0" fontId="0" fillId="9" borderId="46" xfId="22" applyBorder="1" applyAlignment="1">
      <alignment horizontal="left"/>
    </xf>
    <xf numFmtId="0" fontId="0" fillId="3" borderId="47" xfId="16" applyBorder="1" applyAlignment="1" applyProtection="1">
      <alignment vertical="center" textRotation="90"/>
      <protection hidden="1"/>
    </xf>
    <xf numFmtId="0" fontId="0" fillId="3" borderId="48" xfId="16" applyBorder="1" applyAlignment="1">
      <alignment vertical="center"/>
    </xf>
    <xf numFmtId="0" fontId="0" fillId="3" borderId="26" xfId="16" applyBorder="1" applyAlignment="1">
      <alignment vertical="center"/>
    </xf>
    <xf numFmtId="0" fontId="0" fillId="0" borderId="49" xfId="0" applyFill="1" applyBorder="1" applyAlignment="1" applyProtection="1">
      <alignment wrapText="1"/>
      <protection hidden="1"/>
    </xf>
    <xf numFmtId="0" fontId="0" fillId="0" borderId="24" xfId="0" applyFill="1" applyBorder="1" applyAlignment="1" applyProtection="1">
      <alignment wrapText="1"/>
      <protection hidden="1"/>
    </xf>
    <xf numFmtId="0" fontId="0" fillId="9" borderId="50" xfId="22" applyBorder="1" applyAlignment="1">
      <alignment horizontal="center"/>
    </xf>
    <xf numFmtId="0" fontId="0" fillId="9" borderId="27" xfId="22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0</xdr:rowOff>
    </xdr:from>
    <xdr:to>
      <xdr:col>1</xdr:col>
      <xdr:colOff>0</xdr:colOff>
      <xdr:row>37</xdr:row>
      <xdr:rowOff>114300</xdr:rowOff>
    </xdr:to>
    <xdr:sp>
      <xdr:nvSpPr>
        <xdr:cNvPr id="1" name="Gewinkelte Verbindung 2"/>
        <xdr:cNvSpPr>
          <a:spLocks/>
        </xdr:cNvSpPr>
      </xdr:nvSpPr>
      <xdr:spPr>
        <a:xfrm rot="16200000" flipV="1">
          <a:off x="85725" y="6705600"/>
          <a:ext cx="123825" cy="304800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733425</xdr:colOff>
      <xdr:row>0</xdr:row>
      <xdr:rowOff>28575</xdr:rowOff>
    </xdr:from>
    <xdr:to>
      <xdr:col>13</xdr:col>
      <xdr:colOff>0</xdr:colOff>
      <xdr:row>1</xdr:row>
      <xdr:rowOff>190500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8575"/>
          <a:ext cx="876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Layout" zoomScale="115" zoomScalePageLayoutView="115" workbookViewId="0" topLeftCell="A1">
      <selection activeCell="A1" sqref="A1:M2"/>
    </sheetView>
  </sheetViews>
  <sheetFormatPr defaultColWidth="11.421875" defaultRowHeight="15"/>
  <cols>
    <col min="1" max="1" width="3.140625" style="1" customWidth="1"/>
    <col min="2" max="2" width="23.00390625" style="1" customWidth="1"/>
    <col min="3" max="3" width="13.140625" style="1" customWidth="1"/>
    <col min="4" max="4" width="7.28125" style="1" hidden="1" customWidth="1"/>
    <col min="5" max="5" width="12.421875" style="1" customWidth="1"/>
    <col min="6" max="6" width="11.421875" style="1" hidden="1" customWidth="1"/>
    <col min="7" max="7" width="11.421875" style="1" customWidth="1"/>
    <col min="8" max="8" width="11.421875" style="1" hidden="1" customWidth="1"/>
    <col min="9" max="9" width="10.8515625" style="1" customWidth="1"/>
    <col min="10" max="10" width="11.421875" style="1" hidden="1" customWidth="1"/>
    <col min="11" max="11" width="11.140625" style="1" customWidth="1"/>
    <col min="12" max="12" width="0.2890625" style="1" hidden="1" customWidth="1"/>
    <col min="13" max="13" width="13.00390625" style="1" customWidth="1"/>
    <col min="14" max="16384" width="11.421875" style="1" customWidth="1"/>
  </cols>
  <sheetData>
    <row r="1" spans="1:13" ht="23.25" customHeight="1" thickTop="1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5.75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15.75" customHeight="1" thickBot="1" thickTop="1">
      <c r="A3" s="46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4"/>
      <c r="M3" s="67" t="s">
        <v>23</v>
      </c>
    </row>
    <row r="4" spans="1:13" ht="15.75" thickBot="1">
      <c r="A4" s="20">
        <v>1</v>
      </c>
      <c r="B4" s="21" t="s">
        <v>0</v>
      </c>
      <c r="C4" s="22" t="s">
        <v>45</v>
      </c>
      <c r="D4" s="23"/>
      <c r="E4" s="23" t="s">
        <v>46</v>
      </c>
      <c r="F4" s="23"/>
      <c r="G4" s="23" t="s">
        <v>47</v>
      </c>
      <c r="H4" s="23"/>
      <c r="I4" s="23" t="s">
        <v>48</v>
      </c>
      <c r="J4" s="23"/>
      <c r="K4" s="24" t="s">
        <v>49</v>
      </c>
      <c r="L4" s="4"/>
      <c r="M4" s="68"/>
    </row>
    <row r="5" spans="1:13" ht="15.75" thickBot="1">
      <c r="A5" s="18"/>
      <c r="B5" s="5"/>
      <c r="C5" s="6"/>
      <c r="D5" s="7">
        <f>IF(C5="x",1,0)</f>
        <v>0</v>
      </c>
      <c r="E5" s="8"/>
      <c r="F5" s="7">
        <f>IF(E5="x",2,0)</f>
        <v>0</v>
      </c>
      <c r="G5" s="8"/>
      <c r="H5" s="7">
        <f>IF(G5="x",3,0)</f>
        <v>0</v>
      </c>
      <c r="I5" s="8"/>
      <c r="J5" s="7">
        <f>IF(I5="x",4,0)</f>
        <v>0</v>
      </c>
      <c r="K5" s="9"/>
      <c r="L5" s="4">
        <f>IF(K5="x",5,0)</f>
        <v>0</v>
      </c>
      <c r="M5" s="28">
        <f>SUM(D5+F5+H5+J5+L5)*5</f>
        <v>0</v>
      </c>
    </row>
    <row r="6" spans="1:13" ht="15">
      <c r="A6" s="20">
        <v>2</v>
      </c>
      <c r="B6" s="21" t="s">
        <v>1</v>
      </c>
      <c r="C6" s="22" t="s">
        <v>50</v>
      </c>
      <c r="D6" s="23"/>
      <c r="E6" s="23" t="s">
        <v>51</v>
      </c>
      <c r="F6" s="23"/>
      <c r="G6" s="23" t="s">
        <v>52</v>
      </c>
      <c r="H6" s="23"/>
      <c r="I6" s="23" t="s">
        <v>53</v>
      </c>
      <c r="J6" s="23"/>
      <c r="K6" s="24" t="s">
        <v>54</v>
      </c>
      <c r="L6" s="4"/>
      <c r="M6" s="10"/>
    </row>
    <row r="7" spans="1:13" ht="15.75" thickBot="1">
      <c r="A7" s="18"/>
      <c r="B7" s="5"/>
      <c r="C7" s="6"/>
      <c r="D7" s="7">
        <f aca="true" t="shared" si="0" ref="D7:D17">IF(C7="x",1,0)</f>
        <v>0</v>
      </c>
      <c r="E7" s="8"/>
      <c r="F7" s="7">
        <f aca="true" t="shared" si="1" ref="F7:F17">IF(E7="x",2,0)</f>
        <v>0</v>
      </c>
      <c r="G7" s="8"/>
      <c r="H7" s="7">
        <f aca="true" t="shared" si="2" ref="H7:H17">IF(G7="x",3,0)</f>
        <v>0</v>
      </c>
      <c r="I7" s="8"/>
      <c r="J7" s="7">
        <f aca="true" t="shared" si="3" ref="J7:J17">IF(I7="x",4,0)</f>
        <v>0</v>
      </c>
      <c r="K7" s="9"/>
      <c r="L7" s="4">
        <f aca="true" t="shared" si="4" ref="L7:L17">IF(K7="x",5,0)</f>
        <v>0</v>
      </c>
      <c r="M7" s="28">
        <f>SUM(D7+F7+H7+J7+L7)*5</f>
        <v>0</v>
      </c>
    </row>
    <row r="8" spans="1:13" ht="15">
      <c r="A8" s="20">
        <v>3</v>
      </c>
      <c r="B8" s="21" t="s">
        <v>2</v>
      </c>
      <c r="C8" s="22" t="s">
        <v>7</v>
      </c>
      <c r="D8" s="23"/>
      <c r="E8" s="23" t="s">
        <v>8</v>
      </c>
      <c r="F8" s="23"/>
      <c r="G8" s="23" t="s">
        <v>9</v>
      </c>
      <c r="H8" s="23"/>
      <c r="I8" s="23" t="s">
        <v>10</v>
      </c>
      <c r="J8" s="23"/>
      <c r="K8" s="24" t="s">
        <v>11</v>
      </c>
      <c r="L8" s="4"/>
      <c r="M8" s="10"/>
    </row>
    <row r="9" spans="1:13" ht="15.75" thickBot="1">
      <c r="A9" s="18"/>
      <c r="B9" s="11" t="s">
        <v>44</v>
      </c>
      <c r="C9" s="6"/>
      <c r="D9" s="7">
        <f t="shared" si="0"/>
        <v>0</v>
      </c>
      <c r="E9" s="8"/>
      <c r="F9" s="7">
        <f t="shared" si="1"/>
        <v>0</v>
      </c>
      <c r="G9" s="8"/>
      <c r="H9" s="7">
        <f t="shared" si="2"/>
        <v>0</v>
      </c>
      <c r="I9" s="8"/>
      <c r="J9" s="7">
        <f t="shared" si="3"/>
        <v>0</v>
      </c>
      <c r="K9" s="9"/>
      <c r="L9" s="4">
        <f t="shared" si="4"/>
        <v>0</v>
      </c>
      <c r="M9" s="28">
        <f>SUM(D9+F9+H9+J9+L9)*4</f>
        <v>0</v>
      </c>
    </row>
    <row r="10" spans="1:13" ht="15">
      <c r="A10" s="20">
        <v>4</v>
      </c>
      <c r="B10" s="21" t="s">
        <v>3</v>
      </c>
      <c r="C10" s="22" t="s">
        <v>7</v>
      </c>
      <c r="D10" s="23"/>
      <c r="E10" s="23" t="s">
        <v>8</v>
      </c>
      <c r="F10" s="23"/>
      <c r="G10" s="23" t="s">
        <v>9</v>
      </c>
      <c r="H10" s="23"/>
      <c r="I10" s="23" t="s">
        <v>10</v>
      </c>
      <c r="J10" s="23"/>
      <c r="K10" s="24" t="s">
        <v>11</v>
      </c>
      <c r="L10" s="4"/>
      <c r="M10" s="10"/>
    </row>
    <row r="11" spans="1:13" ht="15.75" thickBot="1">
      <c r="A11" s="19"/>
      <c r="B11" s="12" t="s">
        <v>41</v>
      </c>
      <c r="C11" s="6"/>
      <c r="D11" s="7">
        <f t="shared" si="0"/>
        <v>0</v>
      </c>
      <c r="E11" s="8"/>
      <c r="F11" s="7">
        <f t="shared" si="1"/>
        <v>0</v>
      </c>
      <c r="G11" s="8"/>
      <c r="H11" s="7">
        <f t="shared" si="2"/>
        <v>0</v>
      </c>
      <c r="I11" s="8"/>
      <c r="J11" s="7">
        <f t="shared" si="3"/>
        <v>0</v>
      </c>
      <c r="K11" s="9"/>
      <c r="L11" s="4">
        <f t="shared" si="4"/>
        <v>0</v>
      </c>
      <c r="M11" s="28">
        <f>SUM(D11+F11+H11+J11+L11)*2</f>
        <v>0</v>
      </c>
    </row>
    <row r="12" spans="1:13" ht="15">
      <c r="A12" s="20">
        <v>5</v>
      </c>
      <c r="B12" s="21" t="s">
        <v>4</v>
      </c>
      <c r="C12" s="22" t="s">
        <v>12</v>
      </c>
      <c r="D12" s="23"/>
      <c r="E12" s="23" t="s">
        <v>13</v>
      </c>
      <c r="F12" s="23"/>
      <c r="G12" s="23" t="s">
        <v>14</v>
      </c>
      <c r="H12" s="23"/>
      <c r="I12" s="23" t="s">
        <v>15</v>
      </c>
      <c r="J12" s="23"/>
      <c r="K12" s="32" t="s">
        <v>55</v>
      </c>
      <c r="L12" s="4"/>
      <c r="M12" s="10"/>
    </row>
    <row r="13" spans="1:13" ht="15.75" thickBot="1">
      <c r="A13" s="18"/>
      <c r="B13" s="11" t="s">
        <v>40</v>
      </c>
      <c r="C13" s="6"/>
      <c r="D13" s="7">
        <f t="shared" si="0"/>
        <v>0</v>
      </c>
      <c r="E13" s="8"/>
      <c r="F13" s="7">
        <f t="shared" si="1"/>
        <v>0</v>
      </c>
      <c r="G13" s="8"/>
      <c r="H13" s="7">
        <f t="shared" si="2"/>
        <v>0</v>
      </c>
      <c r="I13" s="8"/>
      <c r="J13" s="7">
        <f t="shared" si="3"/>
        <v>0</v>
      </c>
      <c r="K13" s="9"/>
      <c r="L13" s="4">
        <f t="shared" si="4"/>
        <v>0</v>
      </c>
      <c r="M13" s="28">
        <f>SUM(D13+F13+H13+J13+L13)*2</f>
        <v>0</v>
      </c>
    </row>
    <row r="14" spans="1:13" ht="15">
      <c r="A14" s="20">
        <v>6</v>
      </c>
      <c r="B14" s="21" t="s">
        <v>5</v>
      </c>
      <c r="C14" s="22" t="s">
        <v>16</v>
      </c>
      <c r="D14" s="23"/>
      <c r="E14" s="23" t="s">
        <v>17</v>
      </c>
      <c r="F14" s="23"/>
      <c r="G14" s="23" t="s">
        <v>9</v>
      </c>
      <c r="H14" s="23"/>
      <c r="I14" s="23" t="s">
        <v>18</v>
      </c>
      <c r="J14" s="23"/>
      <c r="K14" s="24" t="s">
        <v>19</v>
      </c>
      <c r="L14" s="4"/>
      <c r="M14" s="10"/>
    </row>
    <row r="15" spans="1:13" ht="15.75" thickBot="1">
      <c r="A15" s="18"/>
      <c r="B15" s="5"/>
      <c r="C15" s="6"/>
      <c r="D15" s="7">
        <f t="shared" si="0"/>
        <v>0</v>
      </c>
      <c r="E15" s="8"/>
      <c r="F15" s="7">
        <f t="shared" si="1"/>
        <v>0</v>
      </c>
      <c r="G15" s="8"/>
      <c r="H15" s="7">
        <f t="shared" si="2"/>
        <v>0</v>
      </c>
      <c r="I15" s="8"/>
      <c r="J15" s="7">
        <f t="shared" si="3"/>
        <v>0</v>
      </c>
      <c r="K15" s="9"/>
      <c r="L15" s="4">
        <f t="shared" si="4"/>
        <v>0</v>
      </c>
      <c r="M15" s="28">
        <f>SUM(D15+F15+H15+J15+L15)*1</f>
        <v>0</v>
      </c>
    </row>
    <row r="16" spans="1:13" ht="15">
      <c r="A16" s="20">
        <v>7</v>
      </c>
      <c r="B16" s="21" t="s">
        <v>6</v>
      </c>
      <c r="C16" s="22" t="s">
        <v>20</v>
      </c>
      <c r="D16" s="23"/>
      <c r="E16" s="23" t="s">
        <v>17</v>
      </c>
      <c r="F16" s="23"/>
      <c r="G16" s="23" t="s">
        <v>9</v>
      </c>
      <c r="H16" s="23"/>
      <c r="I16" s="23" t="s">
        <v>18</v>
      </c>
      <c r="J16" s="23"/>
      <c r="K16" s="24" t="s">
        <v>19</v>
      </c>
      <c r="L16" s="4"/>
      <c r="M16" s="10"/>
    </row>
    <row r="17" spans="1:13" ht="15.75" thickBot="1">
      <c r="A17" s="18"/>
      <c r="B17" s="5"/>
      <c r="C17" s="6"/>
      <c r="D17" s="7">
        <f t="shared" si="0"/>
        <v>0</v>
      </c>
      <c r="E17" s="8"/>
      <c r="F17" s="7">
        <f t="shared" si="1"/>
        <v>0</v>
      </c>
      <c r="G17" s="8"/>
      <c r="H17" s="7">
        <f t="shared" si="2"/>
        <v>0</v>
      </c>
      <c r="I17" s="8"/>
      <c r="J17" s="7">
        <f t="shared" si="3"/>
        <v>0</v>
      </c>
      <c r="K17" s="9"/>
      <c r="L17" s="4">
        <f t="shared" si="4"/>
        <v>0</v>
      </c>
      <c r="M17" s="28">
        <f>SUM(D17+F17+H17+J17+L17)*1</f>
        <v>0</v>
      </c>
    </row>
    <row r="18" spans="1:13" ht="15">
      <c r="A18" s="20">
        <v>8</v>
      </c>
      <c r="B18" s="21" t="s">
        <v>33</v>
      </c>
      <c r="C18" s="69"/>
      <c r="D18" s="70"/>
      <c r="E18" s="70"/>
      <c r="F18" s="70"/>
      <c r="G18" s="70"/>
      <c r="H18" s="70"/>
      <c r="I18" s="70"/>
      <c r="J18" s="33"/>
      <c r="K18" s="42" t="s">
        <v>21</v>
      </c>
      <c r="L18" s="4"/>
      <c r="M18" s="10"/>
    </row>
    <row r="19" spans="1:13" ht="15.75" thickBot="1">
      <c r="A19" s="18"/>
      <c r="B19" s="11" t="s">
        <v>39</v>
      </c>
      <c r="C19" s="43"/>
      <c r="D19" s="44"/>
      <c r="E19" s="44"/>
      <c r="F19" s="44"/>
      <c r="G19" s="44"/>
      <c r="H19" s="44"/>
      <c r="I19" s="45"/>
      <c r="J19" s="13">
        <f>IF(I19="x",4,0)</f>
        <v>0</v>
      </c>
      <c r="K19" s="14" t="str">
        <f>IF(L19=0," ","x")</f>
        <v> </v>
      </c>
      <c r="L19" s="4">
        <f>SUM(L33:L38)</f>
        <v>0</v>
      </c>
      <c r="M19" s="29">
        <f>SUM(C19+F19+H19+J19+L19)*3</f>
        <v>0</v>
      </c>
    </row>
    <row r="20" spans="1:13" ht="15.75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 thickBot="1">
      <c r="A21" s="25"/>
      <c r="B21" s="26" t="s">
        <v>22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>
        <f>SUM(M5:M20)</f>
        <v>0</v>
      </c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4" t="s">
        <v>29</v>
      </c>
      <c r="B23" s="34" t="s">
        <v>30</v>
      </c>
      <c r="C23" s="35">
        <v>1</v>
      </c>
      <c r="D23" s="35"/>
      <c r="E23" s="35" t="s">
        <v>31</v>
      </c>
      <c r="F23" s="35"/>
      <c r="G23" s="35">
        <v>2</v>
      </c>
      <c r="H23" s="35"/>
      <c r="I23" s="35" t="s">
        <v>32</v>
      </c>
      <c r="J23" s="35"/>
      <c r="K23" s="35">
        <v>3</v>
      </c>
      <c r="L23" s="36"/>
      <c r="M23" s="34" t="s">
        <v>43</v>
      </c>
    </row>
    <row r="24" spans="1:13" ht="15" customHeight="1">
      <c r="A24" s="65"/>
      <c r="B24" s="37" t="s">
        <v>28</v>
      </c>
      <c r="C24" s="38">
        <f>IF(C25="x",1," ")</f>
        <v>1</v>
      </c>
      <c r="D24" s="38">
        <f aca="true" t="shared" si="5" ref="D24:L24">IF(D25="x",1," ")</f>
        <v>1</v>
      </c>
      <c r="E24" s="38" t="str">
        <f>IF(E25="x","1 - 2"," ")</f>
        <v> </v>
      </c>
      <c r="F24" s="38" t="str">
        <f t="shared" si="5"/>
        <v> </v>
      </c>
      <c r="G24" s="38" t="str">
        <f>IF(G25="x",2," ")</f>
        <v> </v>
      </c>
      <c r="H24" s="38" t="str">
        <f t="shared" si="5"/>
        <v> </v>
      </c>
      <c r="I24" s="38" t="str">
        <f>IF(I25="x","2 - 3"," ")</f>
        <v> </v>
      </c>
      <c r="J24" s="38" t="str">
        <f t="shared" si="5"/>
        <v> </v>
      </c>
      <c r="K24" s="38" t="str">
        <f>IF(K25="x",3," ")</f>
        <v> </v>
      </c>
      <c r="L24" s="38" t="str">
        <f t="shared" si="5"/>
        <v> </v>
      </c>
      <c r="M24" s="38" t="str">
        <f>IF(M25="x","&gt;3"," ")</f>
        <v> </v>
      </c>
    </row>
    <row r="25" spans="1:13" ht="15" customHeight="1" hidden="1">
      <c r="A25" s="65"/>
      <c r="B25" s="39"/>
      <c r="C25" s="38" t="str">
        <f>IF(M21&lt;36,"x"," ")</f>
        <v>x</v>
      </c>
      <c r="D25" s="38" t="str">
        <f>IF(L21&lt;52,"x"," ")</f>
        <v>x</v>
      </c>
      <c r="E25" s="38" t="str">
        <f>IF(AND(M21&gt;=36,M21&lt;=52),"x"," ")</f>
        <v> </v>
      </c>
      <c r="F25" s="38" t="str">
        <f>IF(AND(N21&gt;37,N21&lt;52),"x"," ")</f>
        <v> </v>
      </c>
      <c r="G25" s="38" t="str">
        <f>IF(AND(M21&gt;=53,M21&lt;=68),"x"," ")</f>
        <v> </v>
      </c>
      <c r="H25" s="38" t="str">
        <f>IF(AND(P21&gt;37,P21&lt;52),"x"," ")</f>
        <v> </v>
      </c>
      <c r="I25" s="38" t="str">
        <f>IF(AND(M21&gt;=69,M21&lt;=84),"x"," ")</f>
        <v> </v>
      </c>
      <c r="J25" s="38" t="str">
        <f>IF(AND(R21&gt;37,R21&lt;52),"x"," ")</f>
        <v> </v>
      </c>
      <c r="K25" s="38" t="str">
        <f>IF(AND(M21&gt;=85,M21&lt;=100),"x"," ")</f>
        <v> </v>
      </c>
      <c r="L25" s="38" t="str">
        <f>IF(AND(T21&gt;37,T21&lt;52),"x"," ")</f>
        <v> </v>
      </c>
      <c r="M25" s="38" t="str">
        <f>IF(M21&gt;100,"x"," ")</f>
        <v> </v>
      </c>
    </row>
    <row r="26" spans="1:13" ht="15" customHeight="1" hidden="1">
      <c r="A26" s="65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65"/>
      <c r="B27" s="40" t="s">
        <v>27</v>
      </c>
      <c r="C27" s="41" t="str">
        <f>IF(C25="x","20-26","  ")</f>
        <v>20-26</v>
      </c>
      <c r="D27" s="41">
        <f>IF(D25="x",26)</f>
        <v>26</v>
      </c>
      <c r="E27" s="41" t="str">
        <f>IF(E25="x","26-52"," ")</f>
        <v> </v>
      </c>
      <c r="F27" s="41" t="b">
        <f aca="true" t="shared" si="6" ref="F27:L27">IF(F25="x",26)</f>
        <v>0</v>
      </c>
      <c r="G27" s="41" t="str">
        <f>IF(G25="x","40-52"," ")</f>
        <v> </v>
      </c>
      <c r="H27" s="41" t="b">
        <f t="shared" si="6"/>
        <v>0</v>
      </c>
      <c r="I27" s="41" t="str">
        <f>IF(I25="x","52-65"," ")</f>
        <v> </v>
      </c>
      <c r="J27" s="41" t="b">
        <f t="shared" si="6"/>
        <v>0</v>
      </c>
      <c r="K27" s="41" t="str">
        <f>IF(K25="x","63-78"," ")</f>
        <v> </v>
      </c>
      <c r="L27" s="41" t="b">
        <f t="shared" si="6"/>
        <v>0</v>
      </c>
      <c r="M27" s="41" t="str">
        <f>IF(M25="x","&gt;78","  ")</f>
        <v>  </v>
      </c>
    </row>
    <row r="28" spans="1:13" ht="15">
      <c r="A28" s="65"/>
      <c r="B28" s="37" t="s">
        <v>25</v>
      </c>
      <c r="C28" s="41">
        <f>IF(C25="x",5,"  ")</f>
        <v>5</v>
      </c>
      <c r="D28" s="41"/>
      <c r="E28" s="41" t="str">
        <f>IF(E25="x","5-7"," ")</f>
        <v> </v>
      </c>
      <c r="F28" s="41"/>
      <c r="G28" s="41" t="str">
        <f>IF(G25="x","7-10"," ")</f>
        <v> </v>
      </c>
      <c r="H28" s="41"/>
      <c r="I28" s="41" t="str">
        <f>IF(I25="x","9-14"," ")</f>
        <v> </v>
      </c>
      <c r="J28" s="41"/>
      <c r="K28" s="41" t="str">
        <f>IF(K25="x","13-15"," ")</f>
        <v> </v>
      </c>
      <c r="L28" s="41"/>
      <c r="M28" s="41" t="str">
        <f>IF(M25="x","&gt;14","  ")</f>
        <v>  </v>
      </c>
    </row>
    <row r="29" spans="1:13" ht="15">
      <c r="A29" s="66"/>
      <c r="B29" s="37" t="s">
        <v>26</v>
      </c>
      <c r="C29" s="41">
        <f>IF(C25="x",1,"  ")</f>
        <v>1</v>
      </c>
      <c r="D29" s="41"/>
      <c r="E29" s="41" t="str">
        <f>IF(E25="x","2-3"," ")</f>
        <v> </v>
      </c>
      <c r="F29" s="41"/>
      <c r="G29" s="41" t="str">
        <f>IF(G25="x","3-4"," ")</f>
        <v> </v>
      </c>
      <c r="H29" s="41"/>
      <c r="I29" s="41" t="str">
        <f>IF(I25="x","4-7"," ")</f>
        <v> </v>
      </c>
      <c r="J29" s="41"/>
      <c r="K29" s="41" t="str">
        <f>IF(K25="x","6-10"," ")</f>
        <v> </v>
      </c>
      <c r="L29" s="41"/>
      <c r="M29" s="41" t="str">
        <f>IF(M25="x","&gt;9","  ")</f>
        <v>  </v>
      </c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17"/>
      <c r="B31" s="15"/>
      <c r="C31" s="16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61" t="s">
        <v>37</v>
      </c>
      <c r="B32" s="62"/>
      <c r="C32" s="6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1"/>
      <c r="B33" s="49" t="s">
        <v>34</v>
      </c>
      <c r="C33" s="50"/>
      <c r="D33" s="3"/>
      <c r="E33" s="3"/>
      <c r="F33" s="3"/>
      <c r="G33" s="3"/>
      <c r="H33" s="3"/>
      <c r="I33" s="3"/>
      <c r="J33" s="3"/>
      <c r="K33" s="3"/>
      <c r="L33" s="3">
        <f>IF(A33="x",1,0)</f>
        <v>0</v>
      </c>
      <c r="M33" s="3"/>
    </row>
    <row r="34" spans="1:12" ht="15">
      <c r="A34" s="30"/>
      <c r="B34" s="51" t="s">
        <v>35</v>
      </c>
      <c r="C34" s="52"/>
      <c r="L34" s="1">
        <f>IF(A34="x",3,0)</f>
        <v>0</v>
      </c>
    </row>
    <row r="35" spans="1:12" ht="15">
      <c r="A35" s="30"/>
      <c r="B35" s="51" t="s">
        <v>36</v>
      </c>
      <c r="C35" s="52"/>
      <c r="L35" s="1">
        <f>IF(A35="x",2,0)</f>
        <v>0</v>
      </c>
    </row>
    <row r="36" spans="1:12" ht="15">
      <c r="A36" s="30"/>
      <c r="B36" s="53" t="s">
        <v>42</v>
      </c>
      <c r="C36" s="54"/>
      <c r="L36" s="1">
        <f>IF(A36="x",1,0)</f>
        <v>0</v>
      </c>
    </row>
    <row r="38" ht="15">
      <c r="B38" s="2" t="s">
        <v>38</v>
      </c>
    </row>
  </sheetData>
  <sheetProtection/>
  <mergeCells count="11">
    <mergeCell ref="A1:M2"/>
    <mergeCell ref="A32:C32"/>
    <mergeCell ref="A23:A29"/>
    <mergeCell ref="M3:M4"/>
    <mergeCell ref="C18:I18"/>
    <mergeCell ref="C19:I19"/>
    <mergeCell ref="A3:K3"/>
    <mergeCell ref="B33:C33"/>
    <mergeCell ref="B34:C34"/>
    <mergeCell ref="B35:C35"/>
    <mergeCell ref="B36:C36"/>
  </mergeCells>
  <printOptions/>
  <pageMargins left="0.25" right="0.25" top="0.75" bottom="0.75" header="0.3" footer="0.3"/>
  <pageSetup horizontalDpi="600" verticalDpi="600" orientation="portrait" paperSize="9" r:id="rId2"/>
  <ignoredErrors>
    <ignoredError sqref="G24:G25 I24:I25 K24:K25 K27 G27 I27 E24 E27" formula="1"/>
    <ignoredError sqref="I2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Bischof Daniel</dc:creator>
  <cp:keywords/>
  <dc:description/>
  <cp:lastModifiedBy>Michael Keultjes</cp:lastModifiedBy>
  <cp:lastPrinted>2020-01-21T14:49:41Z</cp:lastPrinted>
  <dcterms:created xsi:type="dcterms:W3CDTF">2012-07-31T04:52:06Z</dcterms:created>
  <dcterms:modified xsi:type="dcterms:W3CDTF">2020-09-17T05:43:47Z</dcterms:modified>
  <cp:category/>
  <cp:version/>
  <cp:contentType/>
  <cp:contentStatus/>
</cp:coreProperties>
</file>